
<file path=[Content_Types].xml><?xml version="1.0" encoding="utf-8"?>
<Types xmlns="http://schemas.openxmlformats.org/package/2006/content-types">
  <Default Extension="bin" ContentType="application/vnd.openxmlformats-officedocument.spreadsheetml.customProperty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4"/>
  <workbookPr hidePivotFieldList="1" defaultThemeVersion="124226"/>
  <mc:AlternateContent xmlns:mc="http://schemas.openxmlformats.org/markup-compatibility/2006">
    <mc:Choice Requires="x15">
      <x15ac:absPath xmlns:x15ac="http://schemas.microsoft.com/office/spreadsheetml/2010/11/ac" url="/Users/irinakuzmina/Downloads/Telegram Desktop/"/>
    </mc:Choice>
  </mc:AlternateContent>
  <xr:revisionPtr revIDLastSave="0" documentId="13_ncr:1_{4A452DA9-E2F6-6F48-878A-B43EDC2B7166}" xr6:coauthVersionLast="36" xr6:coauthVersionMax="36" xr10:uidLastSave="{00000000-0000-0000-0000-000000000000}"/>
  <bookViews>
    <workbookView xWindow="0" yWindow="500" windowWidth="28800" windowHeight="16320" tabRatio="831" xr2:uid="{00000000-000D-0000-FFFF-FFFF00000000}"/>
  </bookViews>
  <sheets>
    <sheet name="Юнит-калькулятор" sheetId="28" r:id="rId1"/>
  </sheets>
  <externalReferences>
    <externalReference r:id="rId2"/>
    <externalReference r:id="rId3"/>
    <externalReference r:id="rId4"/>
    <externalReference r:id="rId5"/>
  </externalReferences>
  <definedNames>
    <definedName name="_xlcn.WorksheetConnection_ПросмотрыA1D140569" hidden="1">'[4]Просмотры-расчет'!$A$1:$D$140569</definedName>
    <definedName name="_xlcn.WorksheetConnection_ПросмотрыAD" hidden="1">'[4]Просмотры-расчет'!$A:$D</definedName>
  </definedNames>
  <calcPr calcId="181029"/>
  <extLst>
    <ext xmlns:x15="http://schemas.microsoft.com/office/spreadsheetml/2010/11/main" uri="{FCE2AD5D-F65C-4FA6-A056-5C36A1767C68}">
      <x15:dataModel>
        <x15:modelTables>
          <x15:modelTable id="Диапазон 1" name="Диапазон 1" connection="WorksheetConnection_Просмотры!$A:$D"/>
          <x15:modelTable id="Диапазон" name="Диапазон" connection="WorksheetConnection_Просмотры!$A$1:$D$140569"/>
        </x15:modelTables>
      </x15:dataModel>
    </ext>
  </extLst>
</workbook>
</file>

<file path=xl/calcChain.xml><?xml version="1.0" encoding="utf-8"?>
<calcChain xmlns="http://schemas.openxmlformats.org/spreadsheetml/2006/main">
  <c r="B27" i="28" l="1"/>
  <c r="A27" i="28"/>
  <c r="B26" i="28"/>
  <c r="A26" i="28"/>
  <c r="B25" i="28"/>
  <c r="A25" i="28"/>
  <c r="B24" i="28"/>
  <c r="A24" i="28"/>
  <c r="J21" i="28"/>
  <c r="K10" i="28" s="1"/>
  <c r="H21" i="28"/>
  <c r="F21" i="28"/>
  <c r="K4" i="28" s="1"/>
  <c r="K5" i="28" s="1"/>
  <c r="L5" i="28" s="1"/>
  <c r="L4" i="28" s="1"/>
  <c r="C21" i="28"/>
  <c r="K7" i="28" s="1"/>
  <c r="B21" i="28"/>
  <c r="K20" i="28"/>
  <c r="I20" i="28"/>
  <c r="D20" i="28"/>
  <c r="E20" i="28" s="1"/>
  <c r="K19" i="28"/>
  <c r="I19" i="28"/>
  <c r="D19" i="28"/>
  <c r="E19" i="28" s="1"/>
  <c r="K18" i="28"/>
  <c r="I18" i="28"/>
  <c r="D18" i="28"/>
  <c r="E18" i="28" s="1"/>
  <c r="K17" i="28"/>
  <c r="I17" i="28"/>
  <c r="D17" i="28"/>
  <c r="E17" i="28" s="1"/>
  <c r="K16" i="28"/>
  <c r="J16" i="28"/>
  <c r="I16" i="28"/>
  <c r="D16" i="28"/>
  <c r="E16" i="28" s="1"/>
  <c r="J15" i="28"/>
  <c r="K15" i="28" s="1"/>
  <c r="I15" i="28"/>
  <c r="I21" i="28" s="1"/>
  <c r="D15" i="28"/>
  <c r="D21" i="28" s="1"/>
  <c r="G3" i="28"/>
  <c r="G2" i="28"/>
  <c r="E21" i="28" l="1"/>
  <c r="K2" i="28"/>
  <c r="L7" i="28"/>
  <c r="K11" i="28"/>
  <c r="L10" i="28"/>
  <c r="L11" i="28" s="1"/>
  <c r="K21" i="28"/>
  <c r="K3" i="28" l="1"/>
  <c r="L2" i="28"/>
  <c r="L3" i="28" s="1"/>
  <c r="L6" i="28" s="1"/>
  <c r="L8" i="28" s="1"/>
  <c r="L12" i="28" s="1"/>
  <c r="K6" i="28" l="1"/>
  <c r="K8" i="28" s="1"/>
  <c r="K12" i="28" s="1"/>
  <c r="K9" i="28"/>
  <c r="L9" i="28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B4D3288-0CCE-44CB-AAB2-AF0AE7BEA4B7}" keepAlive="1" name="ThisWorkbookDataModel" description="Модель данных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2" xr16:uid="{7F9AFDBF-A199-43F1-9DFD-B5087E7C6F5F}" name="WorksheetConnection_Просмотры!$A:$D" type="102" refreshedVersion="6" minRefreshableVersion="5">
    <extLst>
      <ext xmlns:x15="http://schemas.microsoft.com/office/spreadsheetml/2010/11/main" uri="{DE250136-89BD-433C-8126-D09CA5730AF9}">
        <x15:connection id="Диапазон 1" autoDelete="1">
          <x15:rangePr sourceName="_xlcn.WorksheetConnection_ПросмотрыAD"/>
        </x15:connection>
      </ext>
    </extLst>
  </connection>
  <connection id="3" xr16:uid="{A87BD26F-1D9E-4B38-A5E0-C164600C84CB}" name="WorksheetConnection_Просмотры!$A$1:$D$140569" type="102" refreshedVersion="6" minRefreshableVersion="5">
    <extLst>
      <ext xmlns:x15="http://schemas.microsoft.com/office/spreadsheetml/2010/11/main" uri="{DE250136-89BD-433C-8126-D09CA5730AF9}">
        <x15:connection id="Диапазон" autoDelete="1">
          <x15:rangePr sourceName="_xlcn.WorksheetConnection_ПросмотрыA1D140569"/>
        </x15:connection>
      </ext>
    </extLst>
  </connection>
</connections>
</file>

<file path=xl/sharedStrings.xml><?xml version="1.0" encoding="utf-8"?>
<sst xmlns="http://schemas.openxmlformats.org/spreadsheetml/2006/main" count="56" uniqueCount="46">
  <si>
    <t>мар</t>
  </si>
  <si>
    <t>апр</t>
  </si>
  <si>
    <t>май</t>
  </si>
  <si>
    <t>июн</t>
  </si>
  <si>
    <t>июл</t>
  </si>
  <si>
    <t>авг</t>
  </si>
  <si>
    <t>Месяц</t>
  </si>
  <si>
    <t>Оплат всего</t>
  </si>
  <si>
    <t>Выручка</t>
  </si>
  <si>
    <t>Затраты на маркетинг</t>
  </si>
  <si>
    <t>Постоянные расходы</t>
  </si>
  <si>
    <t>Базовая
цена</t>
  </si>
  <si>
    <t>Объём
скидок</t>
  </si>
  <si>
    <t>Затраты
на маркетинг</t>
  </si>
  <si>
    <t>Постоянные
расходы</t>
  </si>
  <si>
    <t>AS-IS</t>
  </si>
  <si>
    <t>TO-BE</t>
  </si>
  <si>
    <t>изменение</t>
  </si>
  <si>
    <t>комментарии</t>
  </si>
  <si>
    <t>Retention</t>
  </si>
  <si>
    <t>LT</t>
  </si>
  <si>
    <t>среднее время, в течение которого пользователь остается вместе с нами</t>
  </si>
  <si>
    <t>Price юнита</t>
  </si>
  <si>
    <t>цена за подписку (фактическая)</t>
  </si>
  <si>
    <t>Объём скидок %</t>
  </si>
  <si>
    <t>разница между суммой без скидок и выручкой фактической</t>
  </si>
  <si>
    <t>LTR</t>
  </si>
  <si>
    <t>средняя выручка с подписчика</t>
  </si>
  <si>
    <t>CAC</t>
  </si>
  <si>
    <t>затраты на привлечение пользователей</t>
  </si>
  <si>
    <t>CAC %</t>
  </si>
  <si>
    <t>CAC на юнит</t>
  </si>
  <si>
    <t>считала по подпискам без учёта повторных оплат</t>
  </si>
  <si>
    <t>Fixed Costs на юнит</t>
  </si>
  <si>
    <t>постоянные затраты / подписки всего</t>
  </si>
  <si>
    <t>Fixed Costs на юнит %</t>
  </si>
  <si>
    <t>Маржинальность</t>
  </si>
  <si>
    <t>оплат всего (подписок)</t>
  </si>
  <si>
    <t>кол-во подписок (оплат)</t>
  </si>
  <si>
    <t>кол-во повторных оплат</t>
  </si>
  <si>
    <t>Кол-во уник пользователей</t>
  </si>
  <si>
    <t>Выручка без учёта скидок</t>
  </si>
  <si>
    <t>CAC сильно превышает LTR; 4:1 — лучшее из возможных соотношений, когда клиенты стоят компании недорого и приносят большую прибыль.</t>
  </si>
  <si>
    <t>привлечение клиенов за счет акции</t>
  </si>
  <si>
    <t xml:space="preserve">Реально увеличить Retention </t>
  </si>
  <si>
    <t>снижение постоянных затрат, например на аренду помещений - перевод сотрудников на удаленку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</si>
</sst>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4" formatCode="_-* #,##0.00\ &quot;₽&quot;_-;\-* #,##0.00\ &quot;₽&quot;_-;_-* &quot;-&quot;??\ &quot;₽&quot;_-;_-@_-"/>
    <numFmt numFmtId="43" formatCode="_-* #,##0.00\ _₽_-;\-* #,##0.00\ _₽_-;_-* &quot;-&quot;??\ _₽_-;_-@_-"/>
    <numFmt numFmtId="165" formatCode="_-* #,##0\ _₽_-;\-* #,##0\ _₽_-;_-* &quot;-&quot;??\ _₽_-;_-@_-"/>
    <numFmt numFmtId="166" formatCode="_-* #,##0.00\ [$₽-419]_-;\-* #,##0.00\ [$₽-419]_-;_-* &quot;-&quot;??\ [$₽-419]_-;_-@_-"/>
    <numFmt numFmtId="167" formatCode="_-* #,##0\ [$₽-419]_-;\-* #,##0\ [$₽-419]_-;_-* &quot;-&quot;??\ [$₽-419]_-;_-@_-"/>
    <numFmt numFmtId="169" formatCode="\+0%;\-0%"/>
    <numFmt numFmtId="170" formatCode="#,##0.00\ &quot;₽&quot;"/>
    <numFmt numFmtId="171" formatCode="_-* #,##0.0\ &quot;₽&quot;_-;\-* #,##0.0\ &quot;₽&quot;_-;_-* &quot;-&quot;??\ &quot;₽&quot;_-;_-@_-"/>
    <numFmt numFmtId="172" formatCode="0.0%"/>
  </numFmts>
  <fonts count="17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9"/>
      <color theme="0" tint="-0.499984740745262"/>
      <name val="Calibri"/>
      <family val="2"/>
      <scheme val="minor"/>
    </font>
    <font>
      <sz val="9"/>
      <color theme="1"/>
      <name val="Calibri"/>
      <family val="2"/>
      <scheme val="minor"/>
    </font>
    <font>
      <b/>
      <sz val="9"/>
      <color rgb="FF000000"/>
      <name val="Calibri"/>
      <family val="2"/>
      <scheme val="minor"/>
    </font>
    <font>
      <sz val="9"/>
      <color rgb="FF000000"/>
      <name val="Calibri"/>
      <family val="2"/>
      <scheme val="minor"/>
    </font>
    <font>
      <sz val="9"/>
      <color rgb="FFC00000"/>
      <name val="Calibri"/>
      <family val="2"/>
      <scheme val="minor"/>
    </font>
    <font>
      <b/>
      <sz val="9"/>
      <name val="Calibri"/>
      <family val="2"/>
      <scheme val="minor"/>
    </font>
    <font>
      <sz val="9"/>
      <name val="Calibri"/>
      <family val="2"/>
      <scheme val="minor"/>
    </font>
    <font>
      <sz val="9"/>
      <color theme="1" tint="0.34998626667073579"/>
      <name val="Calibri"/>
      <family val="2"/>
      <scheme val="minor"/>
    </font>
    <font>
      <b/>
      <sz val="9"/>
      <color theme="0" tint="-0.499984740745262"/>
      <name val="Calibri"/>
      <family val="2"/>
      <scheme val="minor"/>
    </font>
    <font>
      <b/>
      <sz val="9"/>
      <color rgb="FF000000"/>
      <name val="Calibri"/>
      <family val="2"/>
      <charset val="204"/>
      <scheme val="minor"/>
    </font>
    <font>
      <sz val="9"/>
      <color theme="0" tint="-0.34998626667073579"/>
      <name val="Calibri"/>
      <family val="2"/>
      <scheme val="minor"/>
    </font>
    <font>
      <b/>
      <u val="singleAccounting"/>
      <sz val="9"/>
      <color theme="1"/>
      <name val="Calibri"/>
      <family val="2"/>
      <charset val="204"/>
      <scheme val="minor"/>
    </font>
    <font>
      <b/>
      <i/>
      <sz val="10"/>
      <color theme="1"/>
      <name val="Calibri"/>
      <family val="2"/>
      <charset val="204"/>
      <scheme val="minor"/>
    </font>
    <font>
      <b/>
      <sz val="10"/>
      <color theme="1"/>
      <name val="Calibri"/>
      <family val="2"/>
      <charset val="204"/>
      <scheme val="minor"/>
    </font>
    <font>
      <b/>
      <sz val="10"/>
      <color rgb="FFC00000"/>
      <name val="Calibri"/>
      <family val="2"/>
      <charset val="204"/>
      <scheme val="minor"/>
    </font>
  </fonts>
  <fills count="5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44" fontId="1" fillId="0" borderId="0" applyFont="0" applyFill="0" applyBorder="0" applyAlignment="0" applyProtection="0"/>
  </cellStyleXfs>
  <cellXfs count="90">
    <xf numFmtId="0" fontId="0" fillId="0" borderId="0" xfId="0"/>
    <xf numFmtId="0" fontId="2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3" fillId="0" borderId="0" xfId="0" applyFont="1"/>
    <xf numFmtId="0" fontId="4" fillId="2" borderId="4" xfId="0" applyFont="1" applyFill="1" applyBorder="1"/>
    <xf numFmtId="0" fontId="4" fillId="2" borderId="5" xfId="0" applyFont="1" applyFill="1" applyBorder="1"/>
    <xf numFmtId="0" fontId="4" fillId="2" borderId="1" xfId="0" applyFont="1" applyFill="1" applyBorder="1"/>
    <xf numFmtId="0" fontId="4" fillId="0" borderId="0" xfId="0" applyFont="1"/>
    <xf numFmtId="0" fontId="2" fillId="0" borderId="0" xfId="0" applyFont="1"/>
    <xf numFmtId="1" fontId="2" fillId="0" borderId="0" xfId="0" applyNumberFormat="1" applyFont="1"/>
    <xf numFmtId="170" fontId="2" fillId="0" borderId="0" xfId="0" applyNumberFormat="1" applyFont="1"/>
    <xf numFmtId="10" fontId="2" fillId="0" borderId="0" xfId="0" applyNumberFormat="1" applyFont="1"/>
    <xf numFmtId="44" fontId="2" fillId="0" borderId="0" xfId="3" applyFont="1"/>
    <xf numFmtId="0" fontId="4" fillId="3" borderId="6" xfId="0" applyFont="1" applyFill="1" applyBorder="1"/>
    <xf numFmtId="10" fontId="5" fillId="3" borderId="6" xfId="0" applyNumberFormat="1" applyFont="1" applyFill="1" applyBorder="1"/>
    <xf numFmtId="10" fontId="5" fillId="3" borderId="2" xfId="0" applyNumberFormat="1" applyFont="1" applyFill="1" applyBorder="1"/>
    <xf numFmtId="10" fontId="5" fillId="0" borderId="0" xfId="0" applyNumberFormat="1" applyFont="1"/>
    <xf numFmtId="0" fontId="6" fillId="0" borderId="0" xfId="0" applyFont="1"/>
    <xf numFmtId="0" fontId="7" fillId="0" borderId="6" xfId="0" applyFont="1" applyBorder="1"/>
    <xf numFmtId="2" fontId="8" fillId="0" borderId="6" xfId="0" applyNumberFormat="1" applyFont="1" applyBorder="1"/>
    <xf numFmtId="2" fontId="5" fillId="0" borderId="2" xfId="0" applyNumberFormat="1" applyFont="1" applyBorder="1"/>
    <xf numFmtId="2" fontId="5" fillId="0" borderId="0" xfId="0" applyNumberFormat="1" applyFont="1"/>
    <xf numFmtId="44" fontId="8" fillId="0" borderId="6" xfId="0" applyNumberFormat="1" applyFont="1" applyBorder="1"/>
    <xf numFmtId="44" fontId="5" fillId="0" borderId="2" xfId="0" applyNumberFormat="1" applyFont="1" applyBorder="1"/>
    <xf numFmtId="44" fontId="5" fillId="0" borderId="0" xfId="0" applyNumberFormat="1" applyFont="1"/>
    <xf numFmtId="0" fontId="7" fillId="3" borderId="6" xfId="0" applyFont="1" applyFill="1" applyBorder="1"/>
    <xf numFmtId="10" fontId="8" fillId="3" borderId="6" xfId="2" applyNumberFormat="1" applyFont="1" applyFill="1" applyBorder="1"/>
    <xf numFmtId="10" fontId="8" fillId="3" borderId="2" xfId="2" applyNumberFormat="1" applyFont="1" applyFill="1" applyBorder="1"/>
    <xf numFmtId="10" fontId="2" fillId="0" borderId="0" xfId="2" applyNumberFormat="1" applyFont="1" applyFill="1" applyBorder="1"/>
    <xf numFmtId="0" fontId="9" fillId="0" borderId="0" xfId="0" applyFont="1"/>
    <xf numFmtId="0" fontId="4" fillId="0" borderId="6" xfId="0" applyFont="1" applyBorder="1"/>
    <xf numFmtId="44" fontId="5" fillId="0" borderId="6" xfId="0" applyNumberFormat="1" applyFont="1" applyBorder="1"/>
    <xf numFmtId="171" fontId="5" fillId="0" borderId="2" xfId="0" applyNumberFormat="1" applyFont="1" applyBorder="1"/>
    <xf numFmtId="171" fontId="5" fillId="0" borderId="0" xfId="0" applyNumberFormat="1" applyFont="1"/>
    <xf numFmtId="44" fontId="5" fillId="3" borderId="6" xfId="0" applyNumberFormat="1" applyFont="1" applyFill="1" applyBorder="1"/>
    <xf numFmtId="9" fontId="5" fillId="3" borderId="2" xfId="2" applyFont="1" applyFill="1" applyBorder="1"/>
    <xf numFmtId="9" fontId="5" fillId="0" borderId="0" xfId="2" applyFont="1" applyFill="1" applyBorder="1"/>
    <xf numFmtId="0" fontId="10" fillId="0" borderId="6" xfId="0" applyFont="1" applyBorder="1"/>
    <xf numFmtId="10" fontId="2" fillId="0" borderId="6" xfId="2" applyNumberFormat="1" applyFont="1" applyBorder="1"/>
    <xf numFmtId="172" fontId="2" fillId="0" borderId="2" xfId="2" applyNumberFormat="1" applyFont="1" applyBorder="1"/>
    <xf numFmtId="172" fontId="2" fillId="0" borderId="0" xfId="2" applyNumberFormat="1" applyFont="1" applyFill="1" applyBorder="1"/>
    <xf numFmtId="166" fontId="5" fillId="0" borderId="6" xfId="1" applyNumberFormat="1" applyFont="1" applyFill="1" applyBorder="1"/>
    <xf numFmtId="166" fontId="5" fillId="0" borderId="2" xfId="1" applyNumberFormat="1" applyFont="1" applyFill="1" applyBorder="1"/>
    <xf numFmtId="166" fontId="5" fillId="0" borderId="0" xfId="1" applyNumberFormat="1" applyFont="1" applyFill="1" applyBorder="1"/>
    <xf numFmtId="9" fontId="5" fillId="3" borderId="2" xfId="0" applyNumberFormat="1" applyFont="1" applyFill="1" applyBorder="1"/>
    <xf numFmtId="9" fontId="5" fillId="0" borderId="0" xfId="0" applyNumberFormat="1" applyFont="1"/>
    <xf numFmtId="10" fontId="2" fillId="0" borderId="2" xfId="2" applyNumberFormat="1" applyFont="1" applyBorder="1"/>
    <xf numFmtId="0" fontId="4" fillId="4" borderId="7" xfId="0" applyFont="1" applyFill="1" applyBorder="1"/>
    <xf numFmtId="10" fontId="11" fillId="4" borderId="7" xfId="0" applyNumberFormat="1" applyFont="1" applyFill="1" applyBorder="1"/>
    <xf numFmtId="9" fontId="11" fillId="0" borderId="3" xfId="0" applyNumberFormat="1" applyFont="1" applyBorder="1"/>
    <xf numFmtId="9" fontId="11" fillId="0" borderId="0" xfId="0" applyNumberFormat="1" applyFont="1"/>
    <xf numFmtId="0" fontId="6" fillId="0" borderId="0" xfId="0" applyFont="1" applyAlignment="1">
      <alignment horizontal="center"/>
    </xf>
    <xf numFmtId="9" fontId="2" fillId="0" borderId="0" xfId="2" applyFont="1"/>
    <xf numFmtId="0" fontId="3" fillId="0" borderId="1" xfId="0" applyFont="1" applyBorder="1" applyAlignment="1">
      <alignment horizontal="center" vertical="center" wrapText="1"/>
    </xf>
    <xf numFmtId="167" fontId="3" fillId="0" borderId="1" xfId="0" applyNumberFormat="1" applyFont="1" applyBorder="1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0" fontId="3" fillId="0" borderId="8" xfId="0" applyFont="1" applyBorder="1"/>
    <xf numFmtId="165" fontId="3" fillId="0" borderId="0" xfId="1" applyNumberFormat="1" applyFont="1" applyBorder="1" applyAlignment="1">
      <alignment horizontal="center"/>
    </xf>
    <xf numFmtId="165" fontId="3" fillId="0" borderId="8" xfId="1" applyNumberFormat="1" applyFont="1" applyBorder="1" applyAlignment="1">
      <alignment horizontal="center"/>
    </xf>
    <xf numFmtId="9" fontId="3" fillId="0" borderId="8" xfId="2" applyFont="1" applyBorder="1" applyAlignment="1">
      <alignment horizontal="center"/>
    </xf>
    <xf numFmtId="167" fontId="3" fillId="0" borderId="0" xfId="1" applyNumberFormat="1" applyFont="1" applyBorder="1" applyAlignment="1">
      <alignment horizontal="center"/>
    </xf>
    <xf numFmtId="44" fontId="3" fillId="0" borderId="8" xfId="0" applyNumberFormat="1" applyFont="1" applyBorder="1" applyAlignment="1">
      <alignment horizontal="center"/>
    </xf>
    <xf numFmtId="167" fontId="3" fillId="0" borderId="9" xfId="1" applyNumberFormat="1" applyFont="1" applyBorder="1" applyAlignment="1">
      <alignment horizontal="right" vertical="top"/>
    </xf>
    <xf numFmtId="44" fontId="12" fillId="0" borderId="0" xfId="3" applyFont="1" applyAlignment="1">
      <alignment horizontal="center" vertical="center" wrapText="1"/>
    </xf>
    <xf numFmtId="0" fontId="3" fillId="0" borderId="2" xfId="0" applyFont="1" applyBorder="1"/>
    <xf numFmtId="165" fontId="3" fillId="0" borderId="2" xfId="1" applyNumberFormat="1" applyFont="1" applyBorder="1" applyAlignment="1">
      <alignment horizontal="center"/>
    </xf>
    <xf numFmtId="9" fontId="3" fillId="0" borderId="2" xfId="2" applyFont="1" applyBorder="1" applyAlignment="1">
      <alignment horizontal="center"/>
    </xf>
    <xf numFmtId="44" fontId="3" fillId="0" borderId="2" xfId="0" applyNumberFormat="1" applyFont="1" applyBorder="1" applyAlignment="1">
      <alignment horizontal="center"/>
    </xf>
    <xf numFmtId="0" fontId="3" fillId="0" borderId="3" xfId="0" applyFont="1" applyBorder="1"/>
    <xf numFmtId="165" fontId="3" fillId="0" borderId="10" xfId="1" applyNumberFormat="1" applyFont="1" applyBorder="1" applyAlignment="1">
      <alignment horizontal="center"/>
    </xf>
    <xf numFmtId="165" fontId="3" fillId="0" borderId="3" xfId="1" applyNumberFormat="1" applyFont="1" applyBorder="1" applyAlignment="1">
      <alignment horizontal="center"/>
    </xf>
    <xf numFmtId="9" fontId="3" fillId="0" borderId="3" xfId="2" applyFont="1" applyBorder="1" applyAlignment="1">
      <alignment horizontal="center"/>
    </xf>
    <xf numFmtId="167" fontId="3" fillId="0" borderId="10" xfId="1" applyNumberFormat="1" applyFont="1" applyBorder="1" applyAlignment="1">
      <alignment horizontal="center"/>
    </xf>
    <xf numFmtId="44" fontId="3" fillId="0" borderId="3" xfId="0" applyNumberFormat="1" applyFont="1" applyBorder="1" applyAlignment="1">
      <alignment horizontal="center"/>
    </xf>
    <xf numFmtId="167" fontId="3" fillId="0" borderId="11" xfId="1" applyNumberFormat="1" applyFont="1" applyBorder="1" applyAlignment="1">
      <alignment horizontal="right" vertical="top"/>
    </xf>
    <xf numFmtId="165" fontId="13" fillId="0" borderId="10" xfId="1" applyNumberFormat="1" applyFont="1" applyBorder="1" applyAlignment="1">
      <alignment horizontal="center"/>
    </xf>
    <xf numFmtId="165" fontId="13" fillId="0" borderId="3" xfId="1" applyNumberFormat="1" applyFont="1" applyBorder="1" applyAlignment="1">
      <alignment horizontal="center"/>
    </xf>
    <xf numFmtId="172" fontId="13" fillId="0" borderId="3" xfId="2" applyNumberFormat="1" applyFont="1" applyBorder="1" applyAlignment="1">
      <alignment horizontal="center"/>
    </xf>
    <xf numFmtId="167" fontId="13" fillId="0" borderId="10" xfId="0" applyNumberFormat="1" applyFont="1" applyBorder="1" applyAlignment="1">
      <alignment horizontal="center"/>
    </xf>
    <xf numFmtId="167" fontId="13" fillId="0" borderId="3" xfId="0" applyNumberFormat="1" applyFont="1" applyBorder="1" applyAlignment="1">
      <alignment horizontal="center"/>
    </xf>
    <xf numFmtId="167" fontId="13" fillId="0" borderId="11" xfId="0" applyNumberFormat="1" applyFont="1" applyBorder="1" applyAlignment="1">
      <alignment horizontal="right" vertical="top"/>
    </xf>
    <xf numFmtId="165" fontId="13" fillId="0" borderId="0" xfId="1" applyNumberFormat="1" applyFont="1" applyBorder="1" applyAlignment="1">
      <alignment horizontal="center"/>
    </xf>
    <xf numFmtId="172" fontId="13" fillId="0" borderId="0" xfId="2" applyNumberFormat="1" applyFont="1" applyBorder="1" applyAlignment="1">
      <alignment horizontal="center"/>
    </xf>
    <xf numFmtId="167" fontId="13" fillId="0" borderId="0" xfId="0" applyNumberFormat="1" applyFont="1" applyAlignment="1">
      <alignment horizontal="center"/>
    </xf>
    <xf numFmtId="167" fontId="13" fillId="0" borderId="0" xfId="0" applyNumberFormat="1" applyFont="1" applyAlignment="1">
      <alignment horizontal="right" vertical="top"/>
    </xf>
    <xf numFmtId="0" fontId="14" fillId="0" borderId="0" xfId="0" applyFont="1"/>
    <xf numFmtId="0" fontId="15" fillId="0" borderId="0" xfId="0" applyFont="1"/>
    <xf numFmtId="167" fontId="15" fillId="0" borderId="0" xfId="0" applyNumberFormat="1" applyFont="1"/>
    <xf numFmtId="0" fontId="15" fillId="4" borderId="0" xfId="0" applyFont="1" applyFill="1"/>
    <xf numFmtId="169" fontId="16" fillId="0" borderId="0" xfId="0" applyNumberFormat="1" applyFont="1"/>
  </cellXfs>
  <cellStyles count="4">
    <cellStyle name="Денежный" xfId="3" builtinId="4"/>
    <cellStyle name="Обычный" xfId="0" builtinId="0"/>
    <cellStyle name="Процентный" xfId="2" builtinId="5"/>
    <cellStyle name="Финансовый" xfId="1" builtinId="3"/>
  </cellStyles>
  <dxfs count="0"/>
  <tableStyles count="0" defaultTableStyle="TableStyleMedium9" defaultPivotStyle="PivotStyleLight16"/>
  <colors>
    <mruColors>
      <color rgb="FFC4D7F4"/>
      <color rgb="FF990000"/>
      <color rgb="FF003300"/>
      <color rgb="FFB5D9B7"/>
      <color rgb="FF006600"/>
      <color rgb="FFC0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3" Type="http://schemas.openxmlformats.org/officeDocument/2006/relationships/externalLink" Target="externalLinks/externalLink2.xml"/><Relationship Id="rId21" Type="http://schemas.openxmlformats.org/officeDocument/2006/relationships/customXml" Target="../customXml/item10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2" Type="http://schemas.openxmlformats.org/officeDocument/2006/relationships/externalLink" Target="externalLinks/externalLink1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5" Type="http://schemas.openxmlformats.org/officeDocument/2006/relationships/externalLink" Target="externalLinks/externalLink4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4" Type="http://schemas.openxmlformats.org/officeDocument/2006/relationships/externalLink" Target="externalLinks/externalLink3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'[1]Финансы + юнит-экономика'!$L$1</c:f>
          <c:strCache>
            <c:ptCount val="1"/>
            <c:pt idx="0">
              <c:v>TO-BE</c:v>
            </c:pt>
          </c:strCache>
        </c:strRef>
      </c:tx>
      <c:layout>
        <c:manualLayout>
          <c:xMode val="edge"/>
          <c:yMode val="edge"/>
          <c:x val="3.3638888888888926E-2"/>
          <c:y val="1.3888888888888888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>
        <c:manualLayout>
          <c:layoutTarget val="inner"/>
          <c:xMode val="edge"/>
          <c:yMode val="edge"/>
          <c:x val="0.20809558180227472"/>
          <c:y val="7.3885972586759982E-2"/>
          <c:w val="0.49492016622922136"/>
          <c:h val="0.82486694371536895"/>
        </c:manualLayout>
      </c:layout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tint val="50000"/>
                      <a:satMod val="300000"/>
                    </a:schemeClr>
                  </a:gs>
                  <a:gs pos="35000">
                    <a:schemeClr val="accent1">
                      <a:tint val="37000"/>
                      <a:satMod val="300000"/>
                    </a:schemeClr>
                  </a:gs>
                  <a:gs pos="100000">
                    <a:schemeClr val="accent1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1">
                    <a:shade val="95000"/>
                  </a:schemeClr>
                </a:solidFill>
                <a:round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CD6C-406C-B25F-30C9282AEFC9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tint val="50000"/>
                      <a:satMod val="300000"/>
                    </a:schemeClr>
                  </a:gs>
                  <a:gs pos="35000">
                    <a:schemeClr val="accent2">
                      <a:tint val="37000"/>
                      <a:satMod val="300000"/>
                    </a:schemeClr>
                  </a:gs>
                  <a:gs pos="100000">
                    <a:schemeClr val="accent2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2">
                    <a:shade val="95000"/>
                  </a:schemeClr>
                </a:solidFill>
                <a:round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CD6C-406C-B25F-30C9282AEFC9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tint val="50000"/>
                      <a:satMod val="300000"/>
                    </a:schemeClr>
                  </a:gs>
                  <a:gs pos="35000">
                    <a:schemeClr val="accent3">
                      <a:tint val="37000"/>
                      <a:satMod val="300000"/>
                    </a:schemeClr>
                  </a:gs>
                  <a:gs pos="100000">
                    <a:schemeClr val="accent3">
                      <a:tint val="15000"/>
                      <a:satMod val="350000"/>
                    </a:schemeClr>
                  </a:gs>
                </a:gsLst>
                <a:lin ang="16200000" scaled="1"/>
              </a:gradFill>
              <a:ln w="9525" cap="flat" cmpd="sng" algn="ctr">
                <a:solidFill>
                  <a:schemeClr val="accent3">
                    <a:shade val="95000"/>
                  </a:schemeClr>
                </a:solidFill>
                <a:round/>
              </a:ln>
              <a:effectLst>
                <a:outerShdw blurRad="40000" dist="20000" dir="5400000" rotWithShape="0">
                  <a:srgbClr val="000000">
                    <a:alpha val="38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CD6C-406C-B25F-30C9282AEFC9}"/>
              </c:ext>
            </c:extLst>
          </c:dPt>
          <c:dLbls>
            <c:dLbl>
              <c:idx val="0"/>
              <c:numFmt formatCode="0.00%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Franklin Gothic Medium" panose="020B0603020102020204" pitchFamily="34" charset="0"/>
                      <a:ea typeface="+mn-ea"/>
                      <a:cs typeface="+mn-cs"/>
                    </a:defRPr>
                  </a:pPr>
                  <a:endParaRPr lang="ru-RU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CD6C-406C-B25F-30C9282AEFC9}"/>
                </c:ext>
              </c:extLst>
            </c:dLbl>
            <c:dLbl>
              <c:idx val="1"/>
              <c:numFmt formatCode="0.00%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Franklin Gothic Medium" panose="020B0603020102020204" pitchFamily="34" charset="0"/>
                      <a:ea typeface="+mn-ea"/>
                      <a:cs typeface="+mn-cs"/>
                    </a:defRPr>
                  </a:pPr>
                  <a:endParaRPr lang="ru-RU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CD6C-406C-B25F-30C9282AEFC9}"/>
                </c:ext>
              </c:extLst>
            </c:dLbl>
            <c:dLbl>
              <c:idx val="2"/>
              <c:layout>
                <c:manualLayout>
                  <c:x val="5.2777777777777778E-2"/>
                  <c:y val="0.18380395158938467"/>
                </c:manualLayout>
              </c:layout>
              <c:numFmt formatCode="0.00%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spAutoFit/>
                </a:bodyPr>
                <a:lstStyle/>
                <a:p>
                  <a:pPr>
                    <a:defRPr sz="105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Franklin Gothic Medium" panose="020B0603020102020204" pitchFamily="34" charset="0"/>
                      <a:ea typeface="+mn-ea"/>
                      <a:cs typeface="+mn-cs"/>
                    </a:defRPr>
                  </a:pPr>
                  <a:endParaRPr lang="ru-RU"/>
                </a:p>
              </c:txPr>
              <c:showLegendKey val="0"/>
              <c:showVal val="1"/>
              <c:showCatName val="1"/>
              <c:showSerName val="0"/>
              <c:showPercent val="0"/>
              <c:showBubbleSize val="0"/>
              <c:separator>
</c:separator>
              <c:extLst>
                <c:ext xmlns:c15="http://schemas.microsoft.com/office/drawing/2012/chart" uri="{CE6537A1-D6FC-4f65-9D91-7224C49458BB}">
                  <c15:layout>
                    <c:manualLayout>
                      <c:w val="0.28819444444444442"/>
                      <c:h val="0.18865740740740741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5-CD6C-406C-B25F-30C9282AEFC9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5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Franklin Gothic Medium" panose="020B0603020102020204" pitchFamily="34" charset="0"/>
                    <a:ea typeface="+mn-ea"/>
                    <a:cs typeface="+mn-cs"/>
                  </a:defRPr>
                </a:pPr>
                <a:endParaRPr lang="ru-RU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eparator>
</c:separator>
            <c:showLeaderLines val="1"/>
            <c:leaderLines>
              <c:spPr>
                <a:ln w="9525">
                  <a:solidFill>
                    <a:schemeClr val="tx1">
                      <a:lumMod val="35000"/>
                      <a:lumOff val="65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extLst>
                <c:ext xmlns:c15="http://schemas.microsoft.com/office/drawing/2012/chart" uri="{02D57815-91ED-43cb-92C2-25804820EDAC}">
                  <c15:fullRef>
                    <c15:sqref>('[1]Финансы + юнит-экономика'!$J$5,'[1]Финансы + юнит-экономика'!$J$8,'[1]Финансы + юнит-экономика'!$J$11,'[1]Финансы + юнит-экономика'!$J$12)</c15:sqref>
                  </c15:fullRef>
                </c:ext>
              </c:extLst>
              <c:f>('[1]Финансы + юнит-экономика'!$J$8,'[1]Финансы + юнит-экономика'!$J$11,'[1]Финансы + юнит-экономика'!$J$12)</c:f>
              <c:strCache>
                <c:ptCount val="3"/>
                <c:pt idx="0">
                  <c:v>CAC %</c:v>
                </c:pt>
                <c:pt idx="1">
                  <c:v>Fixed Costs на юнит %</c:v>
                </c:pt>
                <c:pt idx="2">
                  <c:v>Маржинальность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('[1]Финансы + юнит-экономика'!$L$5,'[1]Финансы + юнит-экономика'!$L$8,'[1]Финансы + юнит-экономика'!$L$11,'[1]Финансы + юнит-экономика'!$L$12)</c15:sqref>
                  </c15:fullRef>
                </c:ext>
              </c:extLst>
              <c:f>('[1]Финансы + юнит-экономика'!$L$8,'[1]Финансы + юнит-экономика'!$L$11,'[1]Финансы + юнит-экономика'!$L$12)</c:f>
              <c:numCache>
                <c:formatCode>General</c:formatCode>
                <c:ptCount val="3"/>
                <c:pt idx="0">
                  <c:v>0.23925715816707485</c:v>
                </c:pt>
                <c:pt idx="1">
                  <c:v>0.50578237417530958</c:v>
                </c:pt>
                <c:pt idx="2">
                  <c:v>0.2549604676576156</c:v>
                </c:pt>
              </c:numCache>
            </c:numRef>
          </c:val>
          <c:extLst>
            <c:ext xmlns:c15="http://schemas.microsoft.com/office/drawing/2012/chart" uri="{02D57815-91ED-43cb-92C2-25804820EDAC}">
              <c15:categoryFilterExceptions/>
            </c:ext>
            <c:ext xmlns:c16="http://schemas.microsoft.com/office/drawing/2014/chart" uri="{C3380CC4-5D6E-409C-BE32-E72D297353CC}">
              <c16:uniqueId val="{00000006-CD6C-406C-B25F-30C9282AEF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4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/>
    <cs:fillRef idx="2">
      <cs:styleClr val="auto"/>
    </cs:fillRef>
    <cs:effectRef idx="1"/>
    <cs:fontRef idx="minor">
      <a:schemeClr val="dk1"/>
    </cs:fontRef>
    <cs:spPr/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4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476249</xdr:colOff>
      <xdr:row>0</xdr:row>
      <xdr:rowOff>17145</xdr:rowOff>
    </xdr:from>
    <xdr:to>
      <xdr:col>20</xdr:col>
      <xdr:colOff>548640</xdr:colOff>
      <xdr:row>12</xdr:row>
      <xdr:rowOff>144780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F4DD4133-2F8A-4BA0-9F46-9B4199A6675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sboev/Desktop/&#1059;&#1063;&#1045;&#1041;&#1040;%20&#1057;&#1050;&#1040;&#1049;&#1055;&#1056;&#1054;/EXCEL/&#1043;&#1088;&#1091;&#1087;&#1087;&#1086;&#1074;&#1086;&#1081;%20&#1087;&#1088;&#1086;&#1077;&#1082;&#1090;%201/&#1070;&#1085;&#1080;&#1090;%20&#1101;&#1082;&#1086;&#1085;&#1086;&#1084;&#1080;&#1082;&#1072;.xlsx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e_gritcuk/Desktop/&#1054;&#1041;&#1059;&#1063;&#1045;&#1053;&#1048;&#1045;/&#1050;&#1091;&#1088;&#1089;&#1086;&#1074;&#1099;&#1077;/&#1095;.1.%20&#1044;&#1072;&#1085;&#1085;&#1099;&#1077;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/Users/sboev/Desktop/&#1059;&#1063;&#1045;&#1041;&#1040;%20&#1057;&#1050;&#1040;&#1049;&#1055;&#1056;&#1054;/EXCEL/&#1043;&#1088;&#1091;&#1087;&#1087;&#1086;&#1074;&#1086;&#1081;%20&#1087;&#1088;&#1086;&#1077;&#1082;&#1090;%201/&#1076;&#1083;&#1103;%20&#1086;&#1090;&#1087;&#1088;&#1072;&#1074;&#1082;&#1080;%20&#1048;&#1088;&#1080;&#1085;&#1077;%20(1).xlsx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microsoft.com/office/2006/relationships/xlExternalLinkPath/xlPathMissing" Target="&#1055;&#1088;&#1086;&#1089;&#1084;&#1086;&#1090;&#1088;&#1099;-&#1088;&#1072;&#1089;&#1095;&#1077;&#1090;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Подписчики"/>
      <sheetName val="Просмотры"/>
      <sheetName val="Финансы + юнит-экономика"/>
      <sheetName val="Юнит-экономика"/>
      <sheetName val="Визуализация"/>
    </sheetNames>
    <sheetDataSet>
      <sheetData sheetId="0"/>
      <sheetData sheetId="1"/>
      <sheetData sheetId="2">
        <row r="1">
          <cell r="L1" t="str">
            <v>TO-BE</v>
          </cell>
        </row>
        <row r="5">
          <cell r="J5" t="str">
            <v>Объём скидок %</v>
          </cell>
          <cell r="L5">
            <v>9.7930436007267363E-2</v>
          </cell>
        </row>
        <row r="8">
          <cell r="J8" t="str">
            <v>CAC %</v>
          </cell>
          <cell r="L8">
            <v>0.23925715816707485</v>
          </cell>
        </row>
        <row r="11">
          <cell r="J11" t="str">
            <v>Fixed Costs на юнит %</v>
          </cell>
          <cell r="L11">
            <v>0.50578237417530958</v>
          </cell>
        </row>
        <row r="12">
          <cell r="J12" t="str">
            <v>Маржинальность</v>
          </cell>
          <cell r="L12">
            <v>0.2549604676576156</v>
          </cell>
        </row>
      </sheetData>
      <sheetData sheetId="3"/>
      <sheetData sheetId="4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КУРСОВАЯ ч.1"/>
      <sheetName val="Подписчики"/>
      <sheetName val="Просмотры"/>
      <sheetName val="Финансы"/>
      <sheetName val="Юнит-экономика (2)"/>
      <sheetName val="Визуализация"/>
      <sheetName val="Активность пользователей"/>
      <sheetName val="популярность фильмов"/>
      <sheetName val="распределение по часовым поясам"/>
    </sheetNames>
    <sheetDataSet>
      <sheetData sheetId="0"/>
      <sheetData sheetId="1"/>
      <sheetData sheetId="2"/>
      <sheetData sheetId="3"/>
      <sheetData sheetId="4"/>
      <sheetData sheetId="5">
        <row r="3">
          <cell r="O3" t="str">
            <v>оплат всего (подписок)</v>
          </cell>
          <cell r="P3" t="str">
            <v>кол-во подписок (оплат)</v>
          </cell>
          <cell r="Q3" t="str">
            <v>кол-во повторных оплат</v>
          </cell>
          <cell r="R3" t="str">
            <v>Retention</v>
          </cell>
        </row>
        <row r="4">
          <cell r="N4" t="str">
            <v>мар</v>
          </cell>
          <cell r="O4">
            <v>201</v>
          </cell>
          <cell r="P4">
            <v>201</v>
          </cell>
          <cell r="Q4">
            <v>0</v>
          </cell>
        </row>
        <row r="5">
          <cell r="N5" t="str">
            <v>апр</v>
          </cell>
          <cell r="O5">
            <v>5289</v>
          </cell>
          <cell r="P5">
            <v>5122</v>
          </cell>
          <cell r="Q5">
            <v>167</v>
          </cell>
          <cell r="R5">
            <v>0.8308457711442786</v>
          </cell>
          <cell r="S5" t="str">
            <v xml:space="preserve">r. </v>
          </cell>
        </row>
        <row r="6">
          <cell r="N6" t="str">
            <v>май</v>
          </cell>
          <cell r="O6">
            <v>8990.1691890653128</v>
          </cell>
          <cell r="P6">
            <v>4396</v>
          </cell>
          <cell r="Q6">
            <v>4594.1691890653128</v>
          </cell>
          <cell r="R6">
            <v>0.86862718643700376</v>
          </cell>
          <cell r="S6" t="str">
            <v xml:space="preserve">r. </v>
          </cell>
        </row>
        <row r="7">
          <cell r="N7" t="str">
            <v>июн</v>
          </cell>
          <cell r="O7">
            <v>10322.717485852865</v>
          </cell>
          <cell r="P7">
            <v>3255</v>
          </cell>
          <cell r="Q7">
            <v>7067.7174858528651</v>
          </cell>
          <cell r="R7">
            <v>0.7861606758690689</v>
          </cell>
          <cell r="S7" t="str">
            <v xml:space="preserve">r. </v>
          </cell>
        </row>
        <row r="8">
          <cell r="N8" t="str">
            <v>июл</v>
          </cell>
          <cell r="O8">
            <v>9998.4940518284257</v>
          </cell>
          <cell r="P8">
            <v>1916</v>
          </cell>
          <cell r="Q8">
            <v>8082.4940518284257</v>
          </cell>
          <cell r="R8">
            <v>0.78298123172559619</v>
          </cell>
          <cell r="S8" t="str">
            <v xml:space="preserve">r. </v>
          </cell>
        </row>
        <row r="9">
          <cell r="N9" t="str">
            <v>авг</v>
          </cell>
          <cell r="O9">
            <v>8032.1956088647448</v>
          </cell>
          <cell r="P9">
            <v>378</v>
          </cell>
          <cell r="Q9">
            <v>7654.1956088647448</v>
          </cell>
          <cell r="R9">
            <v>0.76553484646670578</v>
          </cell>
          <cell r="S9" t="str">
            <v xml:space="preserve">r. </v>
          </cell>
        </row>
      </sheetData>
      <sheetData sheetId="6">
        <row r="18">
          <cell r="R18" t="str">
            <v>users</v>
          </cell>
          <cell r="S18" t="str">
            <v>просмотры</v>
          </cell>
          <cell r="T18" t="str">
            <v>Интенсивность</v>
          </cell>
        </row>
        <row r="19">
          <cell r="Q19" t="str">
            <v>март</v>
          </cell>
          <cell r="R19">
            <v>164</v>
          </cell>
          <cell r="S19">
            <v>165</v>
          </cell>
          <cell r="T19">
            <v>1.0060975609756098</v>
          </cell>
        </row>
        <row r="20">
          <cell r="Q20" t="str">
            <v>апрель</v>
          </cell>
          <cell r="R20">
            <v>5066</v>
          </cell>
          <cell r="S20">
            <v>11466</v>
          </cell>
          <cell r="T20">
            <v>2.2633241215949469</v>
          </cell>
        </row>
        <row r="21">
          <cell r="Q21" t="str">
            <v>май</v>
          </cell>
          <cell r="R21">
            <v>8622</v>
          </cell>
          <cell r="S21">
            <v>29990</v>
          </cell>
          <cell r="T21">
            <v>3.4783112966829042</v>
          </cell>
        </row>
        <row r="22">
          <cell r="Q22" t="str">
            <v>июнь</v>
          </cell>
          <cell r="R22">
            <v>10018</v>
          </cell>
          <cell r="S22">
            <v>34863</v>
          </cell>
          <cell r="T22">
            <v>3.4800359353164305</v>
          </cell>
        </row>
        <row r="23">
          <cell r="Q23" t="str">
            <v>июль</v>
          </cell>
          <cell r="R23">
            <v>9491</v>
          </cell>
          <cell r="S23">
            <v>35348</v>
          </cell>
          <cell r="T23">
            <v>3.7243704562216835</v>
          </cell>
        </row>
        <row r="24">
          <cell r="Q24" t="str">
            <v>август</v>
          </cell>
          <cell r="R24">
            <v>7480</v>
          </cell>
          <cell r="S24">
            <v>28736</v>
          </cell>
          <cell r="T24">
            <v>3.8417112299465241</v>
          </cell>
        </row>
      </sheetData>
      <sheetData sheetId="7">
        <row r="2">
          <cell r="W2" t="str">
            <v>Кол-во просмотров</v>
          </cell>
        </row>
      </sheetData>
      <sheetData sheetId="8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Подписчики"/>
      <sheetName val="Лист1"/>
      <sheetName val="Лист3"/>
      <sheetName val="Просмотры"/>
      <sheetName val="Лист2"/>
      <sheetName val="Финансы"/>
      <sheetName val="Юнит-экономика"/>
      <sheetName val="Визуализация"/>
    </sheetNames>
    <sheetDataSet>
      <sheetData sheetId="0">
        <row r="1">
          <cell r="A1" t="str">
            <v>user_id</v>
          </cell>
        </row>
      </sheetData>
      <sheetData sheetId="1" refreshError="1"/>
      <sheetData sheetId="2">
        <row r="4">
          <cell r="C4" t="str">
            <v>будний день</v>
          </cell>
          <cell r="D4" t="str">
            <v>среднее кол-во просмотров в будни</v>
          </cell>
          <cell r="E4">
            <v>17717.599999999999</v>
          </cell>
        </row>
        <row r="5">
          <cell r="D5" t="str">
            <v>вечер</v>
          </cell>
          <cell r="E5">
            <v>9563.7999999999993</v>
          </cell>
        </row>
        <row r="6">
          <cell r="D6" t="str">
            <v>день</v>
          </cell>
          <cell r="E6">
            <v>5678</v>
          </cell>
        </row>
        <row r="7">
          <cell r="D7" t="str">
            <v>ночь</v>
          </cell>
          <cell r="E7">
            <v>1821</v>
          </cell>
        </row>
        <row r="8">
          <cell r="D8" t="str">
            <v>утро</v>
          </cell>
          <cell r="E8">
            <v>654.79999999999995</v>
          </cell>
        </row>
        <row r="9">
          <cell r="C9" t="str">
            <v>выходной день</v>
          </cell>
          <cell r="D9" t="str">
            <v>среднее кол-во просмотров в вых-е</v>
          </cell>
          <cell r="E9">
            <v>25990</v>
          </cell>
        </row>
        <row r="10">
          <cell r="D10" t="str">
            <v>вечер</v>
          </cell>
          <cell r="E10">
            <v>11299</v>
          </cell>
        </row>
        <row r="11">
          <cell r="D11" t="str">
            <v>день</v>
          </cell>
          <cell r="E11">
            <v>7735.5</v>
          </cell>
        </row>
        <row r="12">
          <cell r="D12" t="str">
            <v>ночь</v>
          </cell>
          <cell r="E12">
            <v>3777</v>
          </cell>
        </row>
        <row r="13">
          <cell r="D13" t="str">
            <v>утро</v>
          </cell>
          <cell r="E13">
            <v>3178.5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Просмотры-расчет"/>
    </sheetNames>
    <sheetDataSet>
      <sheetData sheetId="0" refreshError="1"/>
    </sheetDataSet>
  </externalBook>
</externalLink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customProperty" Target="../customProperty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FFA1E7-92A6-4A00-8CB6-ECA532EB52F5}">
  <sheetPr>
    <tabColor rgb="FFC00000"/>
  </sheetPr>
  <dimension ref="A1:O28"/>
  <sheetViews>
    <sheetView tabSelected="1" workbookViewId="0">
      <selection activeCell="F37" sqref="F37"/>
    </sheetView>
  </sheetViews>
  <sheetFormatPr baseColWidth="10" defaultColWidth="8.83203125" defaultRowHeight="12" x14ac:dyDescent="0.15"/>
  <cols>
    <col min="1" max="1" width="17" style="3" bestFit="1" customWidth="1"/>
    <col min="2" max="2" width="9.5" style="3" customWidth="1"/>
    <col min="3" max="3" width="8.33203125" style="3" customWidth="1"/>
    <col min="4" max="4" width="9.33203125" style="3" customWidth="1"/>
    <col min="5" max="5" width="11.83203125" style="3" customWidth="1"/>
    <col min="6" max="6" width="13.83203125" style="3" customWidth="1"/>
    <col min="7" max="7" width="11.5" style="3" bestFit="1" customWidth="1"/>
    <col min="8" max="8" width="13.1640625" style="3" customWidth="1"/>
    <col min="9" max="9" width="12.6640625" style="3" customWidth="1"/>
    <col min="10" max="10" width="16.33203125" style="3" bestFit="1" customWidth="1"/>
    <col min="11" max="12" width="12.5" style="3" customWidth="1"/>
    <col min="13" max="13" width="8.83203125" style="3" bestFit="1"/>
    <col min="14" max="14" width="12.1640625" style="3" customWidth="1"/>
    <col min="15" max="15" width="8.83203125" style="3" customWidth="1"/>
    <col min="16" max="16" width="7.5" style="3" customWidth="1"/>
    <col min="17" max="17" width="7.83203125" style="3" customWidth="1"/>
    <col min="18" max="18" width="7.1640625" style="3" customWidth="1"/>
    <col min="19" max="19" width="7.5" style="3" customWidth="1"/>
    <col min="20" max="20" width="6.33203125" style="3" customWidth="1"/>
    <col min="21" max="16384" width="8.83203125" style="3"/>
  </cols>
  <sheetData>
    <row r="1" spans="1:15" ht="26" x14ac:dyDescent="0.15">
      <c r="A1" s="1" t="s">
        <v>6</v>
      </c>
      <c r="B1" s="1" t="s">
        <v>7</v>
      </c>
      <c r="C1" s="2" t="s">
        <v>11</v>
      </c>
      <c r="D1" s="2" t="s">
        <v>12</v>
      </c>
      <c r="E1" s="1" t="s">
        <v>8</v>
      </c>
      <c r="F1" s="2" t="s">
        <v>13</v>
      </c>
      <c r="G1" s="2" t="s">
        <v>14</v>
      </c>
      <c r="J1" s="4"/>
      <c r="K1" s="4" t="s">
        <v>15</v>
      </c>
      <c r="L1" s="5" t="s">
        <v>16</v>
      </c>
      <c r="M1" s="6" t="s">
        <v>17</v>
      </c>
      <c r="N1" s="7"/>
      <c r="O1" s="3" t="s">
        <v>18</v>
      </c>
    </row>
    <row r="2" spans="1:15" x14ac:dyDescent="0.15">
      <c r="A2" s="8" t="s">
        <v>0</v>
      </c>
      <c r="B2" s="9">
        <v>201</v>
      </c>
      <c r="C2" s="10">
        <v>350</v>
      </c>
      <c r="D2" s="11">
        <v>0.16209999999999999</v>
      </c>
      <c r="E2" s="12">
        <v>58946.264999999999</v>
      </c>
      <c r="F2" s="12">
        <v>205731</v>
      </c>
      <c r="G2" s="12">
        <f>8*150000</f>
        <v>1200000</v>
      </c>
      <c r="J2" s="13" t="s">
        <v>19</v>
      </c>
      <c r="K2" s="14">
        <f>GEOMEAN(E16:E20)</f>
        <v>0.80596520485670597</v>
      </c>
      <c r="L2" s="14">
        <f>K2*(1+M2)</f>
        <v>0.88656172534237665</v>
      </c>
      <c r="M2" s="15">
        <v>0.1</v>
      </c>
      <c r="N2" s="16"/>
    </row>
    <row r="3" spans="1:15" x14ac:dyDescent="0.15">
      <c r="A3" s="8" t="s">
        <v>1</v>
      </c>
      <c r="B3" s="9">
        <v>5289</v>
      </c>
      <c r="C3" s="10">
        <v>350</v>
      </c>
      <c r="D3" s="11">
        <v>0.13120000000000001</v>
      </c>
      <c r="E3" s="12">
        <v>1608279.12</v>
      </c>
      <c r="F3" s="12">
        <v>10219571.900826447</v>
      </c>
      <c r="G3" s="12">
        <f>8*150000</f>
        <v>1200000</v>
      </c>
      <c r="I3" s="17"/>
      <c r="J3" s="18" t="s">
        <v>20</v>
      </c>
      <c r="K3" s="19">
        <f>1/(1-K2)</f>
        <v>5.1537148234753642</v>
      </c>
      <c r="L3" s="19">
        <f>1/(1-L2)</f>
        <v>8.8153667976542813</v>
      </c>
      <c r="M3" s="20"/>
      <c r="N3" s="21"/>
      <c r="O3" s="8" t="s">
        <v>21</v>
      </c>
    </row>
    <row r="4" spans="1:15" x14ac:dyDescent="0.15">
      <c r="A4" s="8" t="s">
        <v>2</v>
      </c>
      <c r="B4" s="9">
        <v>8990.1691890653128</v>
      </c>
      <c r="C4" s="10">
        <v>350</v>
      </c>
      <c r="D4" s="11">
        <v>9.06E-2</v>
      </c>
      <c r="E4" s="12">
        <v>2861480.9511875985</v>
      </c>
      <c r="F4" s="12">
        <v>8554785.1239669416</v>
      </c>
      <c r="G4" s="12">
        <v>1300000</v>
      </c>
      <c r="I4" s="17"/>
      <c r="J4" s="18" t="s">
        <v>22</v>
      </c>
      <c r="K4" s="22">
        <f>F21/B21</f>
        <v>317.35652133091088</v>
      </c>
      <c r="L4" s="22">
        <f>350-(350*L5)</f>
        <v>315.72434739745643</v>
      </c>
      <c r="M4" s="23"/>
      <c r="N4" s="24"/>
      <c r="O4" s="8" t="s">
        <v>23</v>
      </c>
    </row>
    <row r="5" spans="1:15" x14ac:dyDescent="0.15">
      <c r="A5" s="8" t="s">
        <v>3</v>
      </c>
      <c r="B5" s="9">
        <v>10322.717485852865</v>
      </c>
      <c r="C5" s="10">
        <v>350</v>
      </c>
      <c r="D5" s="11">
        <v>8.8900000000000007E-2</v>
      </c>
      <c r="E5" s="12">
        <v>3291759.765476191</v>
      </c>
      <c r="F5" s="12">
        <v>8365576.8595041325</v>
      </c>
      <c r="G5" s="12">
        <v>1300000</v>
      </c>
      <c r="I5" s="17"/>
      <c r="J5" s="25" t="s">
        <v>24</v>
      </c>
      <c r="K5" s="26">
        <f>1-K4/C7</f>
        <v>9.3267081911683203E-2</v>
      </c>
      <c r="L5" s="14">
        <f>K5*(1+M5)</f>
        <v>9.7930436007267363E-2</v>
      </c>
      <c r="M5" s="27">
        <v>0.05</v>
      </c>
      <c r="N5" s="28"/>
      <c r="O5" s="29" t="s">
        <v>25</v>
      </c>
    </row>
    <row r="6" spans="1:15" x14ac:dyDescent="0.15">
      <c r="A6" s="8" t="s">
        <v>4</v>
      </c>
      <c r="B6" s="9">
        <v>9998.4940518284257</v>
      </c>
      <c r="C6" s="10">
        <v>350</v>
      </c>
      <c r="D6" s="11">
        <v>8.4000000000000005E-2</v>
      </c>
      <c r="E6" s="12">
        <v>3205517.1930161933</v>
      </c>
      <c r="F6" s="12">
        <v>5982209.9173553716</v>
      </c>
      <c r="G6" s="12">
        <v>1300000</v>
      </c>
      <c r="J6" s="30" t="s">
        <v>26</v>
      </c>
      <c r="K6" s="31">
        <f>K3*K4</f>
        <v>1635.5650083096909</v>
      </c>
      <c r="L6" s="31">
        <f>L3*L4</f>
        <v>2783.2259292586032</v>
      </c>
      <c r="M6" s="32"/>
      <c r="N6" s="33"/>
      <c r="O6" s="8" t="s">
        <v>27</v>
      </c>
    </row>
    <row r="7" spans="1:15" x14ac:dyDescent="0.15">
      <c r="A7" s="8" t="s">
        <v>5</v>
      </c>
      <c r="B7" s="9">
        <v>8032.1956088647448</v>
      </c>
      <c r="C7" s="10">
        <v>350</v>
      </c>
      <c r="D7" s="11">
        <v>8.6699999999999999E-2</v>
      </c>
      <c r="E7" s="12">
        <v>2567531.4873516602</v>
      </c>
      <c r="F7" s="12">
        <v>1094171.9008264462</v>
      </c>
      <c r="G7" s="12">
        <v>1300000</v>
      </c>
      <c r="J7" s="13" t="s">
        <v>28</v>
      </c>
      <c r="K7" s="34">
        <f>H21/C21</f>
        <v>2254.5223148073974</v>
      </c>
      <c r="L7" s="34">
        <f>K7*(1+M7)</f>
        <v>518.54013240570134</v>
      </c>
      <c r="M7" s="35">
        <v>-0.77</v>
      </c>
      <c r="N7" s="36"/>
      <c r="O7" s="8" t="s">
        <v>29</v>
      </c>
    </row>
    <row r="8" spans="1:15" x14ac:dyDescent="0.15">
      <c r="I8" s="17"/>
      <c r="J8" s="37" t="s">
        <v>30</v>
      </c>
      <c r="K8" s="38">
        <f>K7/K6</f>
        <v>1.3784363833617232</v>
      </c>
      <c r="L8" s="38">
        <f>L7/L6</f>
        <v>0.18630903332516388</v>
      </c>
      <c r="M8" s="39"/>
      <c r="N8" s="40"/>
      <c r="O8" s="29"/>
    </row>
    <row r="9" spans="1:15" x14ac:dyDescent="0.15">
      <c r="I9" s="17"/>
      <c r="J9" s="30" t="s">
        <v>31</v>
      </c>
      <c r="K9" s="41">
        <f>K7/K3</f>
        <v>437.45577549963838</v>
      </c>
      <c r="L9" s="41">
        <f>L7/L3</f>
        <v>58.822297960838327</v>
      </c>
      <c r="M9" s="42"/>
      <c r="N9" s="43"/>
      <c r="O9" s="8" t="s">
        <v>32</v>
      </c>
    </row>
    <row r="10" spans="1:15" x14ac:dyDescent="0.15">
      <c r="I10" s="17"/>
      <c r="J10" s="13" t="s">
        <v>33</v>
      </c>
      <c r="K10" s="34">
        <f>J21/B21</f>
        <v>177.43090001292856</v>
      </c>
      <c r="L10" s="34">
        <f>K10*(1+M10)</f>
        <v>159.68781001163572</v>
      </c>
      <c r="M10" s="44">
        <v>-0.1</v>
      </c>
      <c r="N10" s="45"/>
      <c r="O10" s="29" t="s">
        <v>34</v>
      </c>
    </row>
    <row r="11" spans="1:15" x14ac:dyDescent="0.15">
      <c r="I11" s="17"/>
      <c r="J11" s="37" t="s">
        <v>35</v>
      </c>
      <c r="K11" s="38">
        <f>K10/K4</f>
        <v>0.55909013392518114</v>
      </c>
      <c r="L11" s="38">
        <f>L10/L4</f>
        <v>0.50578237417530958</v>
      </c>
      <c r="M11" s="46"/>
      <c r="N11" s="28"/>
    </row>
    <row r="12" spans="1:15" x14ac:dyDescent="0.15">
      <c r="J12" s="47" t="s">
        <v>36</v>
      </c>
      <c r="K12" s="48">
        <f>1-K8-K11</f>
        <v>-0.93752651728690439</v>
      </c>
      <c r="L12" s="48">
        <f>1-L8-L11</f>
        <v>0.30790859249952651</v>
      </c>
      <c r="M12" s="49"/>
      <c r="N12" s="50"/>
      <c r="O12" s="29"/>
    </row>
    <row r="13" spans="1:15" x14ac:dyDescent="0.15">
      <c r="G13" s="51"/>
      <c r="H13" s="52"/>
    </row>
    <row r="14" spans="1:15" s="55" customFormat="1" ht="39" x14ac:dyDescent="0.2">
      <c r="A14" s="53" t="s">
        <v>6</v>
      </c>
      <c r="B14" s="53" t="s">
        <v>37</v>
      </c>
      <c r="C14" s="53" t="s">
        <v>38</v>
      </c>
      <c r="D14" s="53" t="s">
        <v>39</v>
      </c>
      <c r="E14" s="53" t="s">
        <v>19</v>
      </c>
      <c r="F14" s="54" t="s">
        <v>8</v>
      </c>
      <c r="G14" s="53" t="s">
        <v>40</v>
      </c>
      <c r="H14" s="54" t="s">
        <v>9</v>
      </c>
      <c r="I14" s="54" t="s">
        <v>41</v>
      </c>
      <c r="J14" s="54" t="s">
        <v>10</v>
      </c>
    </row>
    <row r="15" spans="1:15" x14ac:dyDescent="0.15">
      <c r="A15" s="56" t="s">
        <v>0</v>
      </c>
      <c r="B15" s="57">
        <v>201</v>
      </c>
      <c r="C15" s="58">
        <v>201</v>
      </c>
      <c r="D15" s="57">
        <f t="shared" ref="D15:D20" si="0">B15-C15</f>
        <v>0</v>
      </c>
      <c r="E15" s="59"/>
      <c r="F15" s="60">
        <v>58946.264999999999</v>
      </c>
      <c r="G15" s="58">
        <v>164</v>
      </c>
      <c r="H15" s="60">
        <v>205731</v>
      </c>
      <c r="I15" s="61">
        <f t="shared" ref="I15:I20" si="1">B2*C2</f>
        <v>70350</v>
      </c>
      <c r="J15" s="62">
        <f>8*150000</f>
        <v>1200000</v>
      </c>
      <c r="K15" s="63">
        <f>J15/B15</f>
        <v>5970.1492537313434</v>
      </c>
      <c r="M15" s="55"/>
      <c r="N15" s="55"/>
    </row>
    <row r="16" spans="1:15" x14ac:dyDescent="0.15">
      <c r="A16" s="64" t="s">
        <v>1</v>
      </c>
      <c r="B16" s="57">
        <v>5289</v>
      </c>
      <c r="C16" s="65">
        <v>5122</v>
      </c>
      <c r="D16" s="57">
        <f t="shared" si="0"/>
        <v>167</v>
      </c>
      <c r="E16" s="66">
        <f>D16/B15</f>
        <v>0.8308457711442786</v>
      </c>
      <c r="F16" s="60">
        <v>1608279.12</v>
      </c>
      <c r="G16" s="65">
        <v>5066</v>
      </c>
      <c r="H16" s="60">
        <v>10219571.900826447</v>
      </c>
      <c r="I16" s="67">
        <f t="shared" si="1"/>
        <v>1851150</v>
      </c>
      <c r="J16" s="62">
        <f>8*150000</f>
        <v>1200000</v>
      </c>
      <c r="K16" s="63">
        <f t="shared" ref="K16:K21" si="2">J16/B16</f>
        <v>226.88598979013045</v>
      </c>
      <c r="M16" s="55"/>
      <c r="N16" s="55"/>
    </row>
    <row r="17" spans="1:14" x14ac:dyDescent="0.15">
      <c r="A17" s="64" t="s">
        <v>2</v>
      </c>
      <c r="B17" s="57">
        <v>8990.1691890653128</v>
      </c>
      <c r="C17" s="65">
        <v>4396</v>
      </c>
      <c r="D17" s="57">
        <f t="shared" si="0"/>
        <v>4594.1691890653128</v>
      </c>
      <c r="E17" s="66">
        <f>D17/B16</f>
        <v>0.86862718643700376</v>
      </c>
      <c r="F17" s="60">
        <v>2861480.9511875985</v>
      </c>
      <c r="G17" s="65">
        <v>8622</v>
      </c>
      <c r="H17" s="60">
        <v>8554785.1239669416</v>
      </c>
      <c r="I17" s="67">
        <f t="shared" si="1"/>
        <v>3146559.2161728595</v>
      </c>
      <c r="J17" s="62">
        <v>1300000</v>
      </c>
      <c r="K17" s="63">
        <f t="shared" si="2"/>
        <v>144.60239542334554</v>
      </c>
      <c r="M17" s="55"/>
      <c r="N17" s="55"/>
    </row>
    <row r="18" spans="1:14" x14ac:dyDescent="0.15">
      <c r="A18" s="64" t="s">
        <v>3</v>
      </c>
      <c r="B18" s="57">
        <v>10322.717485852865</v>
      </c>
      <c r="C18" s="65">
        <v>3255</v>
      </c>
      <c r="D18" s="57">
        <f t="shared" si="0"/>
        <v>7067.7174858528651</v>
      </c>
      <c r="E18" s="66">
        <f>D18/B17</f>
        <v>0.7861606758690689</v>
      </c>
      <c r="F18" s="60">
        <v>3291759.765476191</v>
      </c>
      <c r="G18" s="65">
        <v>10018</v>
      </c>
      <c r="H18" s="60">
        <v>8365576.8595041325</v>
      </c>
      <c r="I18" s="67">
        <f t="shared" si="1"/>
        <v>3612951.1200485029</v>
      </c>
      <c r="J18" s="62">
        <v>1300000</v>
      </c>
      <c r="K18" s="63">
        <f t="shared" si="2"/>
        <v>125.93583053896721</v>
      </c>
      <c r="M18" s="55"/>
      <c r="N18" s="55"/>
    </row>
    <row r="19" spans="1:14" x14ac:dyDescent="0.15">
      <c r="A19" s="64" t="s">
        <v>4</v>
      </c>
      <c r="B19" s="57">
        <v>9998.4940518284257</v>
      </c>
      <c r="C19" s="65">
        <v>1916</v>
      </c>
      <c r="D19" s="57">
        <f t="shared" si="0"/>
        <v>8082.4940518284257</v>
      </c>
      <c r="E19" s="66">
        <f>D19/B18</f>
        <v>0.78298123172559619</v>
      </c>
      <c r="F19" s="60">
        <v>3205517.1930161933</v>
      </c>
      <c r="G19" s="65">
        <v>9491</v>
      </c>
      <c r="H19" s="60">
        <v>5982209.9173553716</v>
      </c>
      <c r="I19" s="67">
        <f t="shared" si="1"/>
        <v>3499472.918139949</v>
      </c>
      <c r="J19" s="62">
        <v>1300000</v>
      </c>
      <c r="K19" s="63">
        <f t="shared" si="2"/>
        <v>130.01958027491838</v>
      </c>
      <c r="M19" s="55"/>
      <c r="N19" s="55"/>
    </row>
    <row r="20" spans="1:14" x14ac:dyDescent="0.15">
      <c r="A20" s="68" t="s">
        <v>5</v>
      </c>
      <c r="B20" s="69">
        <v>8032.1956088647448</v>
      </c>
      <c r="C20" s="70">
        <v>378</v>
      </c>
      <c r="D20" s="69">
        <f t="shared" si="0"/>
        <v>7654.1956088647448</v>
      </c>
      <c r="E20" s="71">
        <f>D20/B19</f>
        <v>0.76553484646670578</v>
      </c>
      <c r="F20" s="72">
        <v>2567531.4873516602</v>
      </c>
      <c r="G20" s="70">
        <v>7480</v>
      </c>
      <c r="H20" s="72">
        <v>1094171.9008264462</v>
      </c>
      <c r="I20" s="73">
        <f t="shared" si="1"/>
        <v>2811268.4631026606</v>
      </c>
      <c r="J20" s="74">
        <v>1300000</v>
      </c>
      <c r="K20" s="63">
        <f t="shared" si="2"/>
        <v>161.84864802909593</v>
      </c>
      <c r="M20" s="55"/>
      <c r="N20" s="55"/>
    </row>
    <row r="21" spans="1:14" ht="15" x14ac:dyDescent="0.3">
      <c r="A21" s="68"/>
      <c r="B21" s="75">
        <f>SUM(B15:B20)</f>
        <v>42833.576335611346</v>
      </c>
      <c r="C21" s="76">
        <f>SUM(C15:C20)</f>
        <v>15268</v>
      </c>
      <c r="D21" s="75">
        <f>SUM(D15:D20)</f>
        <v>27565.576335611349</v>
      </c>
      <c r="E21" s="77">
        <f>GEOMEAN(E16:E20)</f>
        <v>0.80596520485670597</v>
      </c>
      <c r="F21" s="78">
        <f>SUM(F15:F20)</f>
        <v>13593514.782031642</v>
      </c>
      <c r="G21" s="76">
        <v>14482</v>
      </c>
      <c r="H21" s="78">
        <f>SUM(H15:H20)</f>
        <v>34422046.70247934</v>
      </c>
      <c r="I21" s="79">
        <f>SUM(I15:I20)</f>
        <v>14991751.717463972</v>
      </c>
      <c r="J21" s="80">
        <f>SUM(J15:J20)</f>
        <v>7600000</v>
      </c>
      <c r="K21" s="63">
        <f t="shared" si="2"/>
        <v>177.43090001292856</v>
      </c>
      <c r="M21" s="55"/>
      <c r="N21" s="55"/>
    </row>
    <row r="22" spans="1:14" ht="15" x14ac:dyDescent="0.3">
      <c r="B22" s="81"/>
      <c r="C22" s="81"/>
      <c r="D22" s="81"/>
      <c r="E22" s="82"/>
      <c r="F22" s="83"/>
      <c r="G22" s="81"/>
      <c r="H22" s="83"/>
      <c r="I22" s="83"/>
      <c r="J22" s="84"/>
      <c r="K22" s="63"/>
      <c r="M22" s="55"/>
      <c r="N22" s="55"/>
    </row>
    <row r="23" spans="1:14" ht="14" x14ac:dyDescent="0.2">
      <c r="A23" s="85" t="s">
        <v>18</v>
      </c>
      <c r="B23" s="86"/>
      <c r="E23" s="86"/>
      <c r="F23" s="86"/>
      <c r="G23" s="86"/>
      <c r="H23" s="87"/>
      <c r="I23" s="87"/>
      <c r="J23" s="87"/>
      <c r="K23" s="86"/>
      <c r="M23" s="86"/>
      <c r="N23" s="86"/>
    </row>
    <row r="24" spans="1:14" ht="14" x14ac:dyDescent="0.2">
      <c r="A24" s="88" t="str">
        <f>J7</f>
        <v>CAC</v>
      </c>
      <c r="B24" s="89">
        <f>M7</f>
        <v>-0.77</v>
      </c>
      <c r="C24" s="86" t="s">
        <v>42</v>
      </c>
      <c r="E24" s="86"/>
      <c r="F24" s="86"/>
      <c r="G24" s="86"/>
      <c r="H24" s="87"/>
      <c r="I24" s="87"/>
      <c r="J24" s="87"/>
      <c r="K24" s="86"/>
      <c r="M24" s="86"/>
      <c r="N24" s="86"/>
    </row>
    <row r="25" spans="1:14" ht="14" x14ac:dyDescent="0.2">
      <c r="A25" s="88" t="str">
        <f>J5</f>
        <v>Объём скидок %</v>
      </c>
      <c r="B25" s="89">
        <f>M5</f>
        <v>0.05</v>
      </c>
      <c r="C25" s="86" t="s">
        <v>43</v>
      </c>
      <c r="E25" s="86"/>
      <c r="F25" s="86"/>
      <c r="G25" s="86"/>
      <c r="H25" s="87"/>
      <c r="I25" s="87"/>
      <c r="J25" s="87"/>
      <c r="K25" s="86"/>
      <c r="M25" s="86"/>
      <c r="N25" s="86"/>
    </row>
    <row r="26" spans="1:14" ht="14" x14ac:dyDescent="0.2">
      <c r="A26" s="88" t="str">
        <f>J2</f>
        <v>Retention</v>
      </c>
      <c r="B26" s="89">
        <f>M2</f>
        <v>0.1</v>
      </c>
      <c r="C26" s="86" t="s">
        <v>44</v>
      </c>
      <c r="E26" s="86"/>
      <c r="F26" s="86"/>
      <c r="G26" s="86"/>
      <c r="H26" s="87"/>
      <c r="I26" s="87"/>
      <c r="J26" s="87"/>
      <c r="K26" s="86"/>
      <c r="M26" s="86"/>
      <c r="N26" s="86"/>
    </row>
    <row r="27" spans="1:14" ht="14" x14ac:dyDescent="0.2">
      <c r="A27" s="88" t="str">
        <f>J10</f>
        <v>Fixed Costs на юнит</v>
      </c>
      <c r="B27" s="89">
        <f>M10</f>
        <v>-0.1</v>
      </c>
      <c r="C27" s="86" t="s">
        <v>45</v>
      </c>
      <c r="K27" s="8"/>
      <c r="M27" s="8"/>
      <c r="N27" s="8"/>
    </row>
    <row r="28" spans="1:14" x14ac:dyDescent="0.15">
      <c r="K28" s="8"/>
      <c r="M28" s="8"/>
      <c r="N28" s="8"/>
    </row>
  </sheetData>
  <pageMargins left="0.7" right="0.7" top="0.75" bottom="0.75" header="0.3" footer="0.3"/>
  <customProperties>
    <customPr name="_pios_id" r:id="rId1"/>
  </customProperties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1 b a f 4 e d 8 - 2 d e 4 - 4 7 0 f - 9 c 8 6 - 5 a b 8 e a 8 9 9 0 5 8 " > < C u s t o m C o n t e n t > < ! [ C D A T A [ < ? x m l   v e r s i o n = " 1 . 0 "   e n c o d i n g = " u t f - 1 6 " ? > < S e t t i n g s > < C a l c u l a t e d F i e l d s > < i t e m > < M e a s u r e N a m e > =B5=A82=>ABL< / M e a s u r e N a m e > < D i s p l a y N a m e > =B5=A82=>ABL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b 4 0 0 6 6 7 c - e d 6 1 - 4 2 0 2 - 9 7 6 9 - b 8 f e 7 e 5 0 c a b c " > < C u s t o m C o n t e n t > < ! [ C D A T A [ < ? x m l   v e r s i o n = " 1 . 0 "   e n c o d i n g = " u t f - 1 6 " ? > < S e t t i n g s > < C a l c u l a t e d F i e l d s > < i t e m > < M e a s u r e N a m e > =B5=A82=>ABL< / M e a s u r e N a m e > < D i s p l a y N a m e > =B5=A82=>ABL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a 3 7 3 5 d 8 - f e 3 3 - 4 3 5 6 - b 2 9 1 - 2 a 8 4 a d 7 e b 3 8 2 " > < C u s t o m C o n t e n t > < ! [ C D A T A [ < ? x m l   v e r s i o n = " 1 . 0 "   e n c o d i n g = " u t f - 1 6 " ? > < S e t t i n g s > < C a l c u l a t e d F i e l d s > < i t e m > < M e a s u r e N a m e > =B5=A82=>ABL< / M e a s u r e N a m e > < D i s p l a y N a m e > =B5=A82=>ABL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9 7 b 0 2 6 b - a c 7 a - 4 7 e c - 8 e 0 a - 6 e 5 5 5 5 4 c c b e 6 " > < C u s t o m C o n t e n t > < ! [ C D A T A [ < ? x m l   v e r s i o n = " 1 . 0 "   e n c o d i n g = " u t f - 1 6 " ? > < S e t t i n g s > < C a l c u l a t e d F i e l d s > < i t e m > < M e a s u r e N a m e > =B5=A82=>ABL< / M e a s u r e N a m e > < D i s p l a y N a m e > =B5=A82=>ABL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 2 0 2 3 - 0 3 - 2 8 T 1 5 : 0 9 : 5 9 . 1 8 2 0 9 3 1 + 0 3 : 0 0 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0 6 b 1 f 2 6 3 - 0 a a a - 4 a d 6 - a e 8 c - e 1 4 f d a 1 2 a d c 3 " > < C u s t o m C o n t e n t > < ! [ C D A T A [ < ? x m l   v e r s i o n = " 1 . 0 "   e n c o d i n g = " u t f - 1 6 " ? > < S e t t i n g s > < C a l c u l a t e d F i e l d s > < i t e m > < M e a s u r e N a m e > =B5=A82=>ABL< / M e a s u r e N a m e > < D i s p l a y N a m e > =B5=A82=>ABL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b 9 7 1 4 4 4 5 - 3 9 f 4 - 4 8 6 8 - b b d 1 - 6 2 9 3 9 b 8 e 0 7 1 d " > < C u s t o m C o n t e n t > < ! [ C D A T A [ < ? x m l   v e r s i o n = " 1 . 0 "   e n c o d i n g = " u t f - 1 6 " ? > < S e t t i n g s > < C a l c u l a t e d F i e l d s > < i t e m > < M e a s u r e N a m e > =B5=A82=>ABL< / M e a s u r e N a m e > < D i s p l a y N a m e > =B5=A82=>ABL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8 c 6 1 f c e f - 1 2 f c - 4 0 3 c - b c b 1 - a a 7 f e b 9 2 4 4 0 0 " > < C u s t o m C o n t e n t > < ! [ C D A T A [ < ? x m l   v e r s i o n = " 1 . 0 "   e n c o d i n g = " u t f - 1 6 " ? > < S e t t i n g s > < C a l c u l a t e d F i e l d s > < i t e m > < M e a s u r e N a m e > =B5=A82=>ABL< / M e a s u r e N a m e > < D i s p l a y N a m e > =B5=A82=>ABL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9 e 4 a a a 8 - c 2 e 7 - 4 4 c f - 8 4 d a - 1 e c e a 7 1 a c 9 a b " > < C u s t o m C o n t e n t > < ! [ C D A T A [ < ? x m l   v e r s i o n = " 1 . 0 "   e n c o d i n g = " u t f - 1 6 " ? > < S e t t i n g s > < C a l c u l a t e d F i e l d s > < i t e m > < M e a s u r e N a m e > =B5=A82=>ABL< / M e a s u r e N a m e > < D i s p l a y N a m e > =B5=A82=>ABL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8 5 3 5 c 8 7 b - 9 b f 3 - 4 7 f 7 - 9 f d b - 0 9 d 7 f c 1 3 1 4 d 4 " > < C u s t o m C o n t e n t > < ! [ C D A T A [ < ? x m l   v e r s i o n = " 1 . 0 "   e n c o d i n g = " u t f - 1 6 " ? > < S e t t i n g s > < C a l c u l a t e d F i e l d s > < i t e m > < M e a s u r e N a m e > =B5=A82=>ABL< / M e a s u r e N a m e > < D i s p l a y N a m e > =B5=A82=>ABL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85676D4C-2D14-4906-911F-65F9F99C5529}">
  <ds:schemaRefs/>
</ds:datastoreItem>
</file>

<file path=customXml/itemProps10.xml><?xml version="1.0" encoding="utf-8"?>
<ds:datastoreItem xmlns:ds="http://schemas.openxmlformats.org/officeDocument/2006/customXml" ds:itemID="{E920B26B-2C7E-47EF-AE66-36FF62FAE785}">
  <ds:schemaRefs/>
</ds:datastoreItem>
</file>

<file path=customXml/itemProps11.xml><?xml version="1.0" encoding="utf-8"?>
<ds:datastoreItem xmlns:ds="http://schemas.openxmlformats.org/officeDocument/2006/customXml" ds:itemID="{A3BDAFE3-5B50-4B68-9CC1-8C710863837A}">
  <ds:schemaRefs/>
</ds:datastoreItem>
</file>

<file path=customXml/itemProps12.xml><?xml version="1.0" encoding="utf-8"?>
<ds:datastoreItem xmlns:ds="http://schemas.openxmlformats.org/officeDocument/2006/customXml" ds:itemID="{B88A278A-CE0F-4935-A6EC-2E497805F7EA}">
  <ds:schemaRefs/>
</ds:datastoreItem>
</file>

<file path=customXml/itemProps13.xml><?xml version="1.0" encoding="utf-8"?>
<ds:datastoreItem xmlns:ds="http://schemas.openxmlformats.org/officeDocument/2006/customXml" ds:itemID="{3766F6ED-FA6F-4EA1-A413-B8CE6DFD1E6A}">
  <ds:schemaRefs/>
</ds:datastoreItem>
</file>

<file path=customXml/itemProps14.xml><?xml version="1.0" encoding="utf-8"?>
<ds:datastoreItem xmlns:ds="http://schemas.openxmlformats.org/officeDocument/2006/customXml" ds:itemID="{6A32F48F-B8F8-4711-A833-D378BB3D9742}">
  <ds:schemaRefs/>
</ds:datastoreItem>
</file>

<file path=customXml/itemProps2.xml><?xml version="1.0" encoding="utf-8"?>
<ds:datastoreItem xmlns:ds="http://schemas.openxmlformats.org/officeDocument/2006/customXml" ds:itemID="{8400F9F2-AB30-4313-AF63-57AF620F08FC}">
  <ds:schemaRefs/>
</ds:datastoreItem>
</file>

<file path=customXml/itemProps3.xml><?xml version="1.0" encoding="utf-8"?>
<ds:datastoreItem xmlns:ds="http://schemas.openxmlformats.org/officeDocument/2006/customXml" ds:itemID="{3409B9E1-52B9-496B-9CDB-CA0128F286E8}">
  <ds:schemaRefs/>
</ds:datastoreItem>
</file>

<file path=customXml/itemProps4.xml><?xml version="1.0" encoding="utf-8"?>
<ds:datastoreItem xmlns:ds="http://schemas.openxmlformats.org/officeDocument/2006/customXml" ds:itemID="{D160FDF2-1D7B-4A07-995E-DD278DA79935}">
  <ds:schemaRefs/>
</ds:datastoreItem>
</file>

<file path=customXml/itemProps5.xml><?xml version="1.0" encoding="utf-8"?>
<ds:datastoreItem xmlns:ds="http://schemas.openxmlformats.org/officeDocument/2006/customXml" ds:itemID="{5363CB73-A814-4DC6-821B-52F16F009686}">
  <ds:schemaRefs/>
</ds:datastoreItem>
</file>

<file path=customXml/itemProps6.xml><?xml version="1.0" encoding="utf-8"?>
<ds:datastoreItem xmlns:ds="http://schemas.openxmlformats.org/officeDocument/2006/customXml" ds:itemID="{E89C53BD-6BC8-4234-B81E-5CE5AF9FA8D3}">
  <ds:schemaRefs/>
</ds:datastoreItem>
</file>

<file path=customXml/itemProps7.xml><?xml version="1.0" encoding="utf-8"?>
<ds:datastoreItem xmlns:ds="http://schemas.openxmlformats.org/officeDocument/2006/customXml" ds:itemID="{E43AD705-77F1-41FF-B1D0-BF1908F92811}">
  <ds:schemaRefs/>
</ds:datastoreItem>
</file>

<file path=customXml/itemProps8.xml><?xml version="1.0" encoding="utf-8"?>
<ds:datastoreItem xmlns:ds="http://schemas.openxmlformats.org/officeDocument/2006/customXml" ds:itemID="{D633F967-4E1E-42D8-B26A-885B57FE370E}">
  <ds:schemaRefs/>
</ds:datastoreItem>
</file>

<file path=customXml/itemProps9.xml><?xml version="1.0" encoding="utf-8"?>
<ds:datastoreItem xmlns:ds="http://schemas.openxmlformats.org/officeDocument/2006/customXml" ds:itemID="{A99458C9-F385-4694-9408-D2C0D765537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Юнит-калькулятор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Mark Sysoev</dc:creator>
  <cp:lastModifiedBy>Пользователь Microsoft Office</cp:lastModifiedBy>
  <dcterms:created xsi:type="dcterms:W3CDTF">2021-09-07T20:22:50Z</dcterms:created>
  <dcterms:modified xsi:type="dcterms:W3CDTF">2023-08-06T17:23:32Z</dcterms:modified>
</cp:coreProperties>
</file>